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7" i="1"/>
  <c r="D19" l="1"/>
  <c r="D8"/>
  <c r="E8"/>
  <c r="E9"/>
  <c r="D9"/>
  <c r="G14"/>
  <c r="E14"/>
  <c r="D14"/>
  <c r="E11"/>
  <c r="D11"/>
  <c r="G10"/>
  <c r="E10"/>
  <c r="D10"/>
  <c r="F16"/>
  <c r="E17"/>
  <c r="D17"/>
  <c r="E13"/>
  <c r="D13"/>
  <c r="G15"/>
  <c r="E15"/>
  <c r="K15" s="1"/>
  <c r="D15"/>
  <c r="G18"/>
  <c r="F18"/>
  <c r="E18"/>
  <c r="D18"/>
  <c r="E12"/>
  <c r="G12"/>
  <c r="D12"/>
  <c r="F19"/>
  <c r="E19"/>
  <c r="D7"/>
  <c r="K7" s="1"/>
  <c r="K17" l="1"/>
  <c r="K16"/>
  <c r="K14"/>
  <c r="K9"/>
  <c r="K11"/>
  <c r="K13"/>
  <c r="K10"/>
  <c r="K12"/>
  <c r="K8"/>
  <c r="K18"/>
  <c r="K19"/>
  <c r="L17"/>
  <c r="M17" s="1"/>
  <c r="L18"/>
  <c r="M18" s="1"/>
  <c r="L11"/>
  <c r="M11" s="1"/>
  <c r="L10"/>
  <c r="M10" s="1"/>
  <c r="L8"/>
  <c r="M8" s="1"/>
  <c r="L19"/>
  <c r="M19" s="1"/>
  <c r="L7"/>
  <c r="M7" s="1"/>
  <c r="L13"/>
  <c r="M13" s="1"/>
  <c r="L9"/>
  <c r="M9" s="1"/>
  <c r="L16"/>
  <c r="M16" s="1"/>
  <c r="N16" s="1"/>
  <c r="L15"/>
  <c r="M15" s="1"/>
  <c r="L14"/>
  <c r="M14" s="1"/>
  <c r="L12"/>
  <c r="M12" s="1"/>
  <c r="N13" l="1"/>
  <c r="N10"/>
  <c r="N9"/>
  <c r="N19"/>
  <c r="N11"/>
  <c r="N14"/>
  <c r="N8"/>
  <c r="N12"/>
  <c r="N15"/>
  <c r="N18"/>
</calcChain>
</file>

<file path=xl/sharedStrings.xml><?xml version="1.0" encoding="utf-8"?>
<sst xmlns="http://schemas.openxmlformats.org/spreadsheetml/2006/main" count="28" uniqueCount="28">
  <si>
    <t>Шашин К.В.</t>
  </si>
  <si>
    <t>Необердин И.В.</t>
  </si>
  <si>
    <t>Варачев А.А.</t>
  </si>
  <si>
    <t>Кропотов А.Л.</t>
  </si>
  <si>
    <t>Неволин А.А.</t>
  </si>
  <si>
    <t>Приходько И.В.</t>
  </si>
  <si>
    <t>Терентьев М.Г.</t>
  </si>
  <si>
    <t>Косинский М.В.</t>
  </si>
  <si>
    <t>Коркодинов В.В.</t>
  </si>
  <si>
    <t>Бурдин А.В.</t>
  </si>
  <si>
    <t>Оглезнев С.Н.</t>
  </si>
  <si>
    <t>Дойдут не все !</t>
  </si>
  <si>
    <t>Level I. Пистолет, Фрунзе 100 ССК "Лосиный лог", Пермь, Russia</t>
  </si>
  <si>
    <r>
      <t>Сроки проведения</t>
    </r>
    <r>
      <rPr>
        <sz val="11"/>
        <color theme="1"/>
        <rFont val="Calibri"/>
        <family val="2"/>
        <charset val="204"/>
        <scheme val="minor"/>
      </rPr>
      <t>: с 09.07.2017 по 09.07.2017</t>
    </r>
  </si>
  <si>
    <t>Время</t>
  </si>
  <si>
    <t>A</t>
  </si>
  <si>
    <t>C</t>
  </si>
  <si>
    <t>D</t>
  </si>
  <si>
    <t>Miss</t>
  </si>
  <si>
    <t>P/T</t>
  </si>
  <si>
    <t>Proc</t>
  </si>
  <si>
    <t>NS</t>
  </si>
  <si>
    <t>Очки</t>
  </si>
  <si>
    <t>HF</t>
  </si>
  <si>
    <t>%</t>
  </si>
  <si>
    <t>Проверка</t>
  </si>
  <si>
    <t>Копыгин</t>
  </si>
  <si>
    <t>Дубров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</si>
</sst>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J15" sqref="J15"/>
    </sheetView>
  </sheetViews>
  <sheetFormatPr defaultRowHeight="15"/>
  <cols>
    <col min="2" max="2" width="21.5703125" customWidth="1"/>
    <col min="3" max="3" width="15.28515625" customWidth="1"/>
    <col min="12" max="12" width="14.140625" customWidth="1"/>
    <col min="13" max="13" width="13.140625" customWidth="1"/>
    <col min="14" max="14" width="15.5703125" customWidth="1"/>
  </cols>
  <sheetData>
    <row r="1" spans="1:14" ht="31.5">
      <c r="B1" s="4" t="s">
        <v>11</v>
      </c>
    </row>
    <row r="3" spans="1:14">
      <c r="B3" t="s">
        <v>12</v>
      </c>
    </row>
    <row r="4" spans="1:14">
      <c r="B4" s="3" t="s">
        <v>13</v>
      </c>
    </row>
    <row r="5" spans="1:14">
      <c r="B5" s="3"/>
    </row>
    <row r="6" spans="1:14">
      <c r="B6" s="3"/>
      <c r="C6" s="5" t="s">
        <v>14</v>
      </c>
      <c r="D6" s="5" t="s">
        <v>15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25</v>
      </c>
      <c r="L6" s="5" t="s">
        <v>22</v>
      </c>
      <c r="M6" s="5" t="s">
        <v>23</v>
      </c>
      <c r="N6" s="5" t="s">
        <v>24</v>
      </c>
    </row>
    <row r="7" spans="1:14">
      <c r="A7" s="1">
        <v>1</v>
      </c>
      <c r="B7" t="s">
        <v>6</v>
      </c>
      <c r="C7" s="8">
        <v>121.98</v>
      </c>
      <c r="D7" s="2">
        <f>43+32</f>
        <v>75</v>
      </c>
      <c r="E7" s="2">
        <v>17</v>
      </c>
      <c r="F7" s="2">
        <v>1</v>
      </c>
      <c r="G7" s="2"/>
      <c r="H7" s="2"/>
      <c r="I7" s="2"/>
      <c r="J7" s="2"/>
      <c r="K7" s="2" t="str">
        <f t="shared" ref="K7:K19" si="0">IF(D7+E7+F7+G7 = 93,"ОК","Ошибка")</f>
        <v>ОК</v>
      </c>
      <c r="L7" s="5">
        <f t="shared" ref="L7:L19" si="1">(D7*5+E7*3+F7)-(G7*10+H7*10+I7*10+J7*10)</f>
        <v>427</v>
      </c>
      <c r="M7" s="6">
        <f t="shared" ref="M7:M19" si="2">IF(C7=0,0,L7/C7)</f>
        <v>3.5005738645679618</v>
      </c>
      <c r="N7">
        <v>100</v>
      </c>
    </row>
    <row r="8" spans="1:14">
      <c r="A8" s="1">
        <v>2</v>
      </c>
      <c r="B8" t="s">
        <v>8</v>
      </c>
      <c r="C8" s="8">
        <v>142.66</v>
      </c>
      <c r="D8" s="2">
        <f>41+43</f>
        <v>84</v>
      </c>
      <c r="E8" s="2">
        <f>2+7</f>
        <v>9</v>
      </c>
      <c r="F8" s="2"/>
      <c r="G8" s="2"/>
      <c r="H8" s="2"/>
      <c r="I8" s="2"/>
      <c r="J8" s="2"/>
      <c r="K8" s="2" t="str">
        <f t="shared" si="0"/>
        <v>ОК</v>
      </c>
      <c r="L8" s="5">
        <f t="shared" si="1"/>
        <v>447</v>
      </c>
      <c r="M8" s="6">
        <f t="shared" si="2"/>
        <v>3.1333239871022012</v>
      </c>
      <c r="N8" s="7">
        <f>IF(M7=0,0,M8/M7*100)</f>
        <v>89.508866498062417</v>
      </c>
    </row>
    <row r="9" spans="1:14">
      <c r="A9" s="1">
        <v>3</v>
      </c>
      <c r="B9" t="s">
        <v>4</v>
      </c>
      <c r="C9" s="8">
        <v>145.52000000000001</v>
      </c>
      <c r="D9" s="2">
        <f>39+36</f>
        <v>75</v>
      </c>
      <c r="E9" s="2">
        <f>11+6</f>
        <v>17</v>
      </c>
      <c r="F9" s="2">
        <v>1</v>
      </c>
      <c r="G9" s="2"/>
      <c r="H9" s="2"/>
      <c r="I9" s="2"/>
      <c r="J9" s="2"/>
      <c r="K9" s="2" t="str">
        <f t="shared" si="0"/>
        <v>ОК</v>
      </c>
      <c r="L9" s="5">
        <f t="shared" si="1"/>
        <v>427</v>
      </c>
      <c r="M9" s="6">
        <f t="shared" si="2"/>
        <v>2.9343045629466737</v>
      </c>
      <c r="N9" s="7">
        <f>IF(M7=0,0,M9/M7*100)</f>
        <v>83.823529411764696</v>
      </c>
    </row>
    <row r="10" spans="1:14">
      <c r="A10" s="1">
        <v>4</v>
      </c>
      <c r="B10" t="s">
        <v>9</v>
      </c>
      <c r="C10" s="8">
        <v>134.13</v>
      </c>
      <c r="D10" s="2">
        <f>38+36</f>
        <v>74</v>
      </c>
      <c r="E10" s="2">
        <f>8+7</f>
        <v>15</v>
      </c>
      <c r="F10" s="2">
        <v>1</v>
      </c>
      <c r="G10" s="2">
        <f>3</f>
        <v>3</v>
      </c>
      <c r="H10" s="2"/>
      <c r="I10" s="2"/>
      <c r="J10" s="2"/>
      <c r="K10" s="2" t="str">
        <f t="shared" si="0"/>
        <v>ОК</v>
      </c>
      <c r="L10" s="5">
        <f t="shared" si="1"/>
        <v>386</v>
      </c>
      <c r="M10" s="6">
        <f t="shared" si="2"/>
        <v>2.8778051144412138</v>
      </c>
      <c r="N10" s="7">
        <f>IF(M7=0,0,M10/M7*100)</f>
        <v>82.209524088885075</v>
      </c>
    </row>
    <row r="11" spans="1:14">
      <c r="A11" s="1">
        <v>5</v>
      </c>
      <c r="B11" t="s">
        <v>10</v>
      </c>
      <c r="C11" s="8">
        <v>149.86000000000001</v>
      </c>
      <c r="D11" s="2">
        <f>35+43</f>
        <v>78</v>
      </c>
      <c r="E11" s="2">
        <f>8+4</f>
        <v>12</v>
      </c>
      <c r="F11" s="2"/>
      <c r="G11" s="2">
        <v>3</v>
      </c>
      <c r="H11" s="2"/>
      <c r="I11" s="2">
        <v>1</v>
      </c>
      <c r="J11" s="2">
        <v>1</v>
      </c>
      <c r="K11" s="2" t="str">
        <f t="shared" si="0"/>
        <v>ОК</v>
      </c>
      <c r="L11" s="5">
        <f t="shared" si="1"/>
        <v>376</v>
      </c>
      <c r="M11" s="6">
        <f t="shared" si="2"/>
        <v>2.509008407847324</v>
      </c>
      <c r="N11" s="7">
        <f>IF(M7=0,0,M11/M7*100)</f>
        <v>71.67420271410225</v>
      </c>
    </row>
    <row r="12" spans="1:14">
      <c r="A12" s="1">
        <v>6</v>
      </c>
      <c r="B12" t="s">
        <v>0</v>
      </c>
      <c r="C12" s="8">
        <v>172.66</v>
      </c>
      <c r="D12" s="2">
        <f>39+39</f>
        <v>78</v>
      </c>
      <c r="E12" s="2">
        <f>3+10</f>
        <v>13</v>
      </c>
      <c r="F12" s="2"/>
      <c r="G12" s="2">
        <f>1+1</f>
        <v>2</v>
      </c>
      <c r="H12" s="2"/>
      <c r="I12" s="2"/>
      <c r="J12" s="2">
        <v>1</v>
      </c>
      <c r="K12" s="2" t="str">
        <f t="shared" si="0"/>
        <v>ОК</v>
      </c>
      <c r="L12" s="5">
        <f t="shared" si="1"/>
        <v>399</v>
      </c>
      <c r="M12" s="6">
        <f t="shared" si="2"/>
        <v>2.3109000347503765</v>
      </c>
      <c r="N12" s="7">
        <f>IF(M7=0,0,M12/M7*100)</f>
        <v>66.014891390831593</v>
      </c>
    </row>
    <row r="13" spans="1:14">
      <c r="A13" s="1">
        <v>7</v>
      </c>
      <c r="B13" t="s">
        <v>5</v>
      </c>
      <c r="C13" s="8">
        <v>263.35000000000002</v>
      </c>
      <c r="D13" s="2">
        <f>44+38</f>
        <v>82</v>
      </c>
      <c r="E13" s="2">
        <f>5+6</f>
        <v>11</v>
      </c>
      <c r="F13" s="2"/>
      <c r="G13" s="2"/>
      <c r="H13" s="2"/>
      <c r="I13" s="2"/>
      <c r="J13" s="2"/>
      <c r="K13" s="2" t="str">
        <f t="shared" si="0"/>
        <v>ОК</v>
      </c>
      <c r="L13" s="5">
        <f t="shared" si="1"/>
        <v>443</v>
      </c>
      <c r="M13" s="6">
        <f t="shared" si="2"/>
        <v>1.6821720144294663</v>
      </c>
      <c r="N13" s="7">
        <f>IF(M7=0,0,M13/M7*100)</f>
        <v>48.054178529298902</v>
      </c>
    </row>
    <row r="14" spans="1:14">
      <c r="A14" s="1">
        <v>8</v>
      </c>
      <c r="B14" t="s">
        <v>1</v>
      </c>
      <c r="C14" s="8">
        <v>222.37</v>
      </c>
      <c r="D14" s="2">
        <f>38+33</f>
        <v>71</v>
      </c>
      <c r="E14" s="2">
        <f>3+8</f>
        <v>11</v>
      </c>
      <c r="F14" s="2">
        <v>4</v>
      </c>
      <c r="G14" s="2">
        <f>5+2</f>
        <v>7</v>
      </c>
      <c r="H14" s="2"/>
      <c r="I14" s="2"/>
      <c r="J14" s="2">
        <v>1</v>
      </c>
      <c r="K14" s="2" t="str">
        <f t="shared" si="0"/>
        <v>ОК</v>
      </c>
      <c r="L14" s="5">
        <f t="shared" si="1"/>
        <v>312</v>
      </c>
      <c r="M14" s="6">
        <f t="shared" si="2"/>
        <v>1.4030669604712867</v>
      </c>
      <c r="N14" s="7">
        <f>IF(M7=0,0,M14/M7*100)</f>
        <v>40.081055699833151</v>
      </c>
    </row>
    <row r="15" spans="1:14">
      <c r="A15" s="1">
        <v>9</v>
      </c>
      <c r="B15" t="s">
        <v>2</v>
      </c>
      <c r="C15" s="8">
        <v>238.29</v>
      </c>
      <c r="D15" s="2">
        <f>37+45</f>
        <v>82</v>
      </c>
      <c r="E15" s="2">
        <f>3</f>
        <v>3</v>
      </c>
      <c r="F15" s="2"/>
      <c r="G15" s="2">
        <f>2+6</f>
        <v>8</v>
      </c>
      <c r="H15" s="2"/>
      <c r="I15" s="2">
        <v>1</v>
      </c>
      <c r="J15" s="2"/>
      <c r="K15" s="2" t="str">
        <f t="shared" si="0"/>
        <v>ОК</v>
      </c>
      <c r="L15" s="5">
        <f t="shared" si="1"/>
        <v>329</v>
      </c>
      <c r="M15" s="6">
        <f t="shared" si="2"/>
        <v>1.3806706114398422</v>
      </c>
      <c r="N15" s="7">
        <f>IF(M7=0,0,M15/M7*100)</f>
        <v>39.441264914152683</v>
      </c>
    </row>
    <row r="16" spans="1:14">
      <c r="A16" s="1">
        <v>10</v>
      </c>
      <c r="B16" t="s">
        <v>3</v>
      </c>
      <c r="C16" s="8">
        <v>228.6</v>
      </c>
      <c r="D16" s="2">
        <v>59</v>
      </c>
      <c r="E16" s="2">
        <v>25</v>
      </c>
      <c r="F16" s="2">
        <f>2+2</f>
        <v>4</v>
      </c>
      <c r="G16" s="2">
        <v>5</v>
      </c>
      <c r="H16" s="2"/>
      <c r="I16" s="2"/>
      <c r="J16" s="2">
        <v>1</v>
      </c>
      <c r="K16" s="2" t="str">
        <f>IF(D16+E16+F16+G16 = 93,"ОК","Ошибка")</f>
        <v>ОК</v>
      </c>
      <c r="L16" s="5">
        <f>(D16*5+E16*3+F16)-(G16*10+H16*10+I16*10+J16*10)</f>
        <v>314</v>
      </c>
      <c r="M16" s="6">
        <f>IF(C16=0,0,L16/C16)</f>
        <v>1.3735783027121611</v>
      </c>
      <c r="N16" s="7">
        <f>IF(M7=0,0,M16/M7*100)</f>
        <v>39.238660741177853</v>
      </c>
    </row>
    <row r="17" spans="1:14">
      <c r="A17" s="1">
        <v>11</v>
      </c>
      <c r="B17" t="s">
        <v>26</v>
      </c>
      <c r="C17" s="8">
        <v>285.56</v>
      </c>
      <c r="D17" s="2">
        <f>31+29</f>
        <v>60</v>
      </c>
      <c r="E17" s="2">
        <f>12+13</f>
        <v>25</v>
      </c>
      <c r="F17" s="2">
        <v>7</v>
      </c>
      <c r="G17" s="2">
        <v>1</v>
      </c>
      <c r="H17" s="2"/>
      <c r="I17" s="2"/>
      <c r="J17" s="2"/>
      <c r="K17" s="2" t="str">
        <f>IF(D17+E17+F17+G17 = 93,"ОК","Ошибка")</f>
        <v>ОК</v>
      </c>
      <c r="L17" s="5">
        <f>(D17*5+E17*3+F17)-(G17*10+H17*10+I17*10+J17*10)</f>
        <v>372</v>
      </c>
      <c r="M17" s="6">
        <f>IF(C17=0,0,L17/C17)</f>
        <v>1.3027034598683289</v>
      </c>
      <c r="N17" s="7">
        <f>IF(M7=0,0,M17/M7*100)</f>
        <v>37.213997197831091</v>
      </c>
    </row>
    <row r="18" spans="1:14">
      <c r="A18" s="1">
        <v>12</v>
      </c>
      <c r="B18" t="s">
        <v>27</v>
      </c>
      <c r="C18" s="8">
        <v>301.05</v>
      </c>
      <c r="D18" s="2">
        <f>37+25</f>
        <v>62</v>
      </c>
      <c r="E18" s="2">
        <f>5+12</f>
        <v>17</v>
      </c>
      <c r="F18" s="2">
        <f>4+1</f>
        <v>5</v>
      </c>
      <c r="G18" s="2">
        <f>4+5</f>
        <v>9</v>
      </c>
      <c r="H18" s="2"/>
      <c r="I18" s="2">
        <v>2</v>
      </c>
      <c r="J18" s="2"/>
      <c r="K18" s="2" t="str">
        <f t="shared" si="0"/>
        <v>ОК</v>
      </c>
      <c r="L18" s="5">
        <f t="shared" si="1"/>
        <v>256</v>
      </c>
      <c r="M18" s="6">
        <f t="shared" si="2"/>
        <v>0.85035708354093997</v>
      </c>
      <c r="N18" s="7">
        <f>IF(M7=0,0,M18/M7*100)</f>
        <v>24.291933735438846</v>
      </c>
    </row>
    <row r="19" spans="1:14">
      <c r="A19" s="1">
        <v>13</v>
      </c>
      <c r="B19" t="s">
        <v>7</v>
      </c>
      <c r="C19" s="8">
        <v>326.92</v>
      </c>
      <c r="D19" s="2">
        <f>26+45</f>
        <v>71</v>
      </c>
      <c r="E19" s="2">
        <f>5+2</f>
        <v>7</v>
      </c>
      <c r="F19" s="2">
        <f>3+1</f>
        <v>4</v>
      </c>
      <c r="G19" s="2">
        <v>11</v>
      </c>
      <c r="H19" s="2"/>
      <c r="I19" s="2"/>
      <c r="J19" s="2"/>
      <c r="K19" s="2" t="str">
        <f t="shared" si="0"/>
        <v>ОК</v>
      </c>
      <c r="L19" s="5">
        <f t="shared" si="1"/>
        <v>270</v>
      </c>
      <c r="M19" s="6">
        <f t="shared" si="2"/>
        <v>0.82589012602471545</v>
      </c>
      <c r="N19" s="7">
        <f>IF(M7=0,0,M19/M7*100)</f>
        <v>23.592992405736485</v>
      </c>
    </row>
    <row r="20" spans="1:14">
      <c r="A20" s="1"/>
    </row>
  </sheetData>
  <sortState ref="B16:N17">
    <sortCondition descending="1" ref="B16"/>
  </sortState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2017-07-08T17:26:59Z</dcterms:created>
  <dcterms:modified xsi:type="dcterms:W3CDTF">2017-07-10T06:18:20Z</dcterms:modified>
</cp:coreProperties>
</file>